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F23" i="1"/>
  <c r="F16"/>
  <c r="C25"/>
  <c r="C24"/>
  <c r="C23"/>
  <c r="C19"/>
  <c r="C18"/>
  <c r="C17"/>
  <c r="C16"/>
  <c r="G6"/>
  <c r="G5"/>
  <c r="G3"/>
  <c r="H26"/>
  <c r="G27" s="1"/>
  <c r="H20"/>
  <c r="G21" s="1"/>
  <c r="H17"/>
  <c r="G18" s="1"/>
  <c r="C26"/>
  <c r="C27" s="1"/>
  <c r="E23" s="1"/>
  <c r="C20"/>
  <c r="C21" s="1"/>
  <c r="E19" s="1"/>
  <c r="G7"/>
  <c r="G11" s="1"/>
  <c r="C9"/>
  <c r="C11" s="1"/>
  <c r="H23" l="1"/>
  <c r="G24" s="1"/>
  <c r="E16"/>
  <c r="E26"/>
  <c r="E27" s="1"/>
  <c r="E24"/>
  <c r="E25"/>
  <c r="E20"/>
  <c r="E17"/>
  <c r="E18"/>
  <c r="E21" l="1"/>
</calcChain>
</file>

<file path=xl/sharedStrings.xml><?xml version="1.0" encoding="utf-8"?>
<sst xmlns="http://schemas.openxmlformats.org/spreadsheetml/2006/main" count="64" uniqueCount="37">
  <si>
    <t>STATO PATRIMONIALE RICLASSIFICATO FINANZIARIAMENTE</t>
  </si>
  <si>
    <t>IMPIEGHI</t>
  </si>
  <si>
    <t xml:space="preserve">ANNO N </t>
  </si>
  <si>
    <t>FONTI</t>
  </si>
  <si>
    <t>Af</t>
  </si>
  <si>
    <t>D</t>
  </si>
  <si>
    <t>Ld</t>
  </si>
  <si>
    <t>Li</t>
  </si>
  <si>
    <t>Ci</t>
  </si>
  <si>
    <t>Immobilizzazioni</t>
  </si>
  <si>
    <t>Liquidita differite</t>
  </si>
  <si>
    <t>Rimanenze</t>
  </si>
  <si>
    <t>Liquidità immediate</t>
  </si>
  <si>
    <t>Attivo circolante</t>
  </si>
  <si>
    <t>TOTALE IMPIEGHI</t>
  </si>
  <si>
    <t>Mp</t>
  </si>
  <si>
    <t>P m/l</t>
  </si>
  <si>
    <t>P b/t</t>
  </si>
  <si>
    <t>Mt</t>
  </si>
  <si>
    <t>Cf</t>
  </si>
  <si>
    <t>Mezzi propri</t>
  </si>
  <si>
    <t>Debiti a m/l</t>
  </si>
  <si>
    <t>Debiti a b/t</t>
  </si>
  <si>
    <t>Mezzi di terzi</t>
  </si>
  <si>
    <t>TOTALE FONTI</t>
  </si>
  <si>
    <t>INDICI DI COMPOSIZIONE</t>
  </si>
  <si>
    <t>COMMENTO AGLI INDICI</t>
  </si>
  <si>
    <t>ANALISI DELLE STRUTTURA PATRIMONIALE E FINANZIARIA</t>
  </si>
  <si>
    <t>%</t>
  </si>
  <si>
    <t>Margine di struttura assoluto</t>
  </si>
  <si>
    <t>Margine di struttura globale</t>
  </si>
  <si>
    <t>Patrimonio circolante netto</t>
  </si>
  <si>
    <t>Margine di tesoreria</t>
  </si>
  <si>
    <t>Mp- Af</t>
  </si>
  <si>
    <t>(Mp + Pm/l) - Af</t>
  </si>
  <si>
    <t>Ab - Pb</t>
  </si>
  <si>
    <t>(Li + Ld) - Pb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</si>
</sst>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39994506668294322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Border="1"/>
    <xf numFmtId="0" fontId="1" fillId="2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2" borderId="8" xfId="0" applyFill="1" applyBorder="1"/>
    <xf numFmtId="0" fontId="0" fillId="4" borderId="8" xfId="0" applyFill="1" applyBorder="1"/>
    <xf numFmtId="0" fontId="1" fillId="4" borderId="8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0" fillId="0" borderId="0" xfId="0" applyAlignment="1">
      <alignment horizontal="center" vertical="center" wrapText="1"/>
    </xf>
    <xf numFmtId="0" fontId="0" fillId="11" borderId="12" xfId="0" applyFill="1" applyBorder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2" xfId="0" applyNumberFormat="1" applyFill="1" applyBorder="1" applyAlignment="1">
      <alignment horizontal="center" vertical="center"/>
    </xf>
    <xf numFmtId="2" fontId="0" fillId="9" borderId="3" xfId="0" applyNumberFormat="1" applyFill="1" applyBorder="1"/>
    <xf numFmtId="2" fontId="1" fillId="2" borderId="4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5" borderId="5" xfId="0" applyNumberFormat="1" applyFon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2" fontId="0" fillId="2" borderId="7" xfId="0" applyNumberFormat="1" applyFill="1" applyBorder="1"/>
    <xf numFmtId="2" fontId="0" fillId="2" borderId="8" xfId="0" applyNumberFormat="1" applyFill="1" applyBorder="1"/>
    <xf numFmtId="2" fontId="0" fillId="5" borderId="11" xfId="0" applyNumberFormat="1" applyFill="1" applyBorder="1" applyAlignment="1"/>
    <xf numFmtId="2" fontId="0" fillId="5" borderId="12" xfId="0" applyNumberFormat="1" applyFill="1" applyBorder="1" applyAlignment="1"/>
    <xf numFmtId="2" fontId="0" fillId="4" borderId="8" xfId="0" applyNumberFormat="1" applyFill="1" applyBorder="1"/>
    <xf numFmtId="2" fontId="1" fillId="4" borderId="8" xfId="0" applyNumberFormat="1" applyFont="1" applyFill="1" applyBorder="1"/>
    <xf numFmtId="2" fontId="0" fillId="3" borderId="11" xfId="0" applyNumberFormat="1" applyFill="1" applyBorder="1" applyAlignment="1"/>
    <xf numFmtId="2" fontId="0" fillId="0" borderId="13" xfId="0" applyNumberFormat="1" applyBorder="1" applyAlignment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2" fontId="1" fillId="4" borderId="10" xfId="0" applyNumberFormat="1" applyFont="1" applyFill="1" applyBorder="1"/>
    <xf numFmtId="2" fontId="1" fillId="3" borderId="15" xfId="0" applyNumberFormat="1" applyFont="1" applyFill="1" applyBorder="1" applyAlignment="1">
      <alignment horizontal="center" vertical="center"/>
    </xf>
    <xf numFmtId="2" fontId="0" fillId="0" borderId="14" xfId="0" applyNumberFormat="1" applyBorder="1" applyAlignment="1"/>
    <xf numFmtId="0" fontId="1" fillId="13" borderId="8" xfId="0" applyFont="1" applyFill="1" applyBorder="1"/>
    <xf numFmtId="2" fontId="0" fillId="9" borderId="2" xfId="0" applyNumberFormat="1" applyFill="1" applyBorder="1" applyAlignment="1">
      <alignment horizontal="center" vertical="center"/>
    </xf>
    <xf numFmtId="2" fontId="0" fillId="3" borderId="14" xfId="0" applyNumberFormat="1" applyFill="1" applyBorder="1" applyAlignment="1"/>
    <xf numFmtId="0" fontId="1" fillId="8" borderId="16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2" fillId="0" borderId="16" xfId="0" applyFont="1" applyBorder="1" applyAlignment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/>
    <xf numFmtId="0" fontId="1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2" borderId="22" xfId="0" applyFill="1" applyBorder="1"/>
    <xf numFmtId="0" fontId="1" fillId="8" borderId="21" xfId="0" applyFont="1" applyFill="1" applyBorder="1" applyAlignment="1">
      <alignment horizontal="center" vertical="center" wrapText="1"/>
    </xf>
    <xf numFmtId="2" fontId="0" fillId="0" borderId="21" xfId="0" applyNumberFormat="1" applyBorder="1"/>
    <xf numFmtId="0" fontId="2" fillId="0" borderId="21" xfId="0" applyFont="1" applyBorder="1" applyAlignment="1"/>
    <xf numFmtId="0" fontId="1" fillId="6" borderId="21" xfId="0" applyFont="1" applyFill="1" applyBorder="1" applyAlignment="1">
      <alignment horizontal="center" vertical="center"/>
    </xf>
    <xf numFmtId="0" fontId="1" fillId="2" borderId="23" xfId="0" applyFont="1" applyFill="1" applyBorder="1"/>
    <xf numFmtId="0" fontId="1" fillId="4" borderId="20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0" fillId="4" borderId="22" xfId="0" applyFill="1" applyBorder="1"/>
    <xf numFmtId="0" fontId="1" fillId="9" borderId="21" xfId="0" applyFont="1" applyFill="1" applyBorder="1" applyAlignment="1">
      <alignment horizontal="center" vertical="center"/>
    </xf>
    <xf numFmtId="0" fontId="1" fillId="4" borderId="24" xfId="0" applyFont="1" applyFill="1" applyBorder="1"/>
    <xf numFmtId="0" fontId="1" fillId="4" borderId="25" xfId="0" applyFont="1" applyFill="1" applyBorder="1"/>
    <xf numFmtId="2" fontId="0" fillId="3" borderId="26" xfId="0" applyNumberFormat="1" applyFill="1" applyBorder="1" applyAlignment="1"/>
    <xf numFmtId="2" fontId="0" fillId="0" borderId="27" xfId="0" applyNumberFormat="1" applyBorder="1" applyAlignment="1"/>
    <xf numFmtId="0" fontId="1" fillId="13" borderId="25" xfId="0" applyFont="1" applyFill="1" applyBorder="1"/>
    <xf numFmtId="0" fontId="2" fillId="0" borderId="28" xfId="0" applyFont="1" applyBorder="1" applyAlignment="1"/>
    <xf numFmtId="0" fontId="2" fillId="0" borderId="29" xfId="0" applyFont="1" applyBorder="1" applyAlignment="1"/>
    <xf numFmtId="0" fontId="1" fillId="10" borderId="18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/>
    <xf numFmtId="2" fontId="0" fillId="11" borderId="12" xfId="0" applyNumberFormat="1" applyFill="1" applyBorder="1"/>
    <xf numFmtId="2" fontId="0" fillId="12" borderId="8" xfId="0" applyNumberFormat="1" applyFill="1" applyBorder="1" applyAlignment="1">
      <alignment horizontal="center" vertical="center"/>
    </xf>
    <xf numFmtId="2" fontId="0" fillId="12" borderId="8" xfId="0" applyNumberFormat="1" applyFill="1" applyBorder="1"/>
    <xf numFmtId="2" fontId="0" fillId="12" borderId="25" xfId="0" applyNumberForma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66FF"/>
      <color rgb="FFCC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en-US"/>
              <a:t>IMPIEGHI</a:t>
            </a:r>
          </a:p>
        </c:rich>
      </c:tx>
      <c:layout>
        <c:manualLayout>
          <c:xMode val="edge"/>
          <c:yMode val="edge"/>
          <c:x val="0.42622222222222222"/>
          <c:y val="6.0185185185185182E-2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Foglio1!$E$15</c:f>
              <c:strCache>
                <c:ptCount val="1"/>
                <c:pt idx="0">
                  <c:v>%</c:v>
                </c:pt>
              </c:strCache>
            </c:strRef>
          </c:tx>
          <c:explosion val="25"/>
          <c:dLbls>
            <c:showVal val="1"/>
            <c:showLeaderLines val="1"/>
          </c:dLbls>
          <c:cat>
            <c:multiLvlStrRef>
              <c:f>Foglio1!$A$16:$B$19</c:f>
              <c:multiLvlStrCache>
                <c:ptCount val="4"/>
                <c:lvl>
                  <c:pt idx="0">
                    <c:v>Immobilizzazioni</c:v>
                  </c:pt>
                  <c:pt idx="1">
                    <c:v>Rimanenze</c:v>
                  </c:pt>
                  <c:pt idx="2">
                    <c:v>Liquidita differite</c:v>
                  </c:pt>
                  <c:pt idx="3">
                    <c:v>Liquidità immediate</c:v>
                  </c:pt>
                </c:lvl>
                <c:lvl>
                  <c:pt idx="0">
                    <c:v>Af</c:v>
                  </c:pt>
                  <c:pt idx="1">
                    <c:v>D</c:v>
                  </c:pt>
                  <c:pt idx="2">
                    <c:v>Ld</c:v>
                  </c:pt>
                  <c:pt idx="3">
                    <c:v>Li</c:v>
                  </c:pt>
                </c:lvl>
              </c:multiLvlStrCache>
            </c:multiLvlStrRef>
          </c:cat>
          <c:val>
            <c:numRef>
              <c:f>Foglio1!$E$16:$E$19</c:f>
              <c:numCache>
                <c:formatCode>0.00</c:formatCode>
                <c:ptCount val="4"/>
                <c:pt idx="0">
                  <c:v>56.992319522594784</c:v>
                </c:pt>
                <c:pt idx="1">
                  <c:v>25.290780664352088</c:v>
                </c:pt>
                <c:pt idx="2">
                  <c:v>15.352896755596895</c:v>
                </c:pt>
                <c:pt idx="3">
                  <c:v>2.3640030574562334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FONTI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Foglio1!$E$22</c:f>
              <c:strCache>
                <c:ptCount val="1"/>
                <c:pt idx="0">
                  <c:v>%</c:v>
                </c:pt>
              </c:strCache>
            </c:strRef>
          </c:tx>
          <c:explosion val="25"/>
          <c:dLbls>
            <c:showVal val="1"/>
            <c:showLeaderLines val="1"/>
          </c:dLbls>
          <c:cat>
            <c:multiLvlStrRef>
              <c:f>Foglio1!$A$23:$B$25</c:f>
              <c:multiLvlStrCache>
                <c:ptCount val="3"/>
                <c:lvl>
                  <c:pt idx="0">
                    <c:v>Mezzi propri</c:v>
                  </c:pt>
                  <c:pt idx="1">
                    <c:v>Debiti a m/l</c:v>
                  </c:pt>
                  <c:pt idx="2">
                    <c:v>Debiti a b/t</c:v>
                  </c:pt>
                </c:lvl>
                <c:lvl>
                  <c:pt idx="0">
                    <c:v>Mp</c:v>
                  </c:pt>
                  <c:pt idx="1">
                    <c:v>P m/l</c:v>
                  </c:pt>
                  <c:pt idx="2">
                    <c:v>P b/t</c:v>
                  </c:pt>
                </c:lvl>
              </c:multiLvlStrCache>
            </c:multiLvlStrRef>
          </c:cat>
          <c:val>
            <c:numRef>
              <c:f>Foglio1!$E$23:$E$25</c:f>
              <c:numCache>
                <c:formatCode>0.00</c:formatCode>
                <c:ptCount val="3"/>
                <c:pt idx="0">
                  <c:v>53.458862478933945</c:v>
                </c:pt>
                <c:pt idx="1">
                  <c:v>12.637102047206387</c:v>
                </c:pt>
                <c:pt idx="2">
                  <c:v>33.904035473859672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38100</xdr:rowOff>
    </xdr:from>
    <xdr:to>
      <xdr:col>5</xdr:col>
      <xdr:colOff>676275</xdr:colOff>
      <xdr:row>42</xdr:row>
      <xdr:rowOff>114300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962025</xdr:colOff>
      <xdr:row>28</xdr:row>
      <xdr:rowOff>38100</xdr:rowOff>
    </xdr:from>
    <xdr:to>
      <xdr:col>10</xdr:col>
      <xdr:colOff>476250</xdr:colOff>
      <xdr:row>42</xdr:row>
      <xdr:rowOff>114300</xdr:rowOff>
    </xdr:to>
    <xdr:graphicFrame macro="">
      <xdr:nvGraphicFramePr>
        <xdr:cNvPr id="8" name="Gra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C10" sqref="C10:D10"/>
    </sheetView>
  </sheetViews>
  <sheetFormatPr defaultRowHeight="15"/>
  <cols>
    <col min="2" max="2" width="19.140625" bestFit="1" customWidth="1"/>
    <col min="5" max="5" width="11.85546875" customWidth="1"/>
    <col min="6" max="6" width="19" customWidth="1"/>
    <col min="7" max="7" width="32.28515625" customWidth="1"/>
    <col min="8" max="8" width="10.28515625" bestFit="1" customWidth="1"/>
    <col min="9" max="9" width="5.140625" customWidth="1"/>
  </cols>
  <sheetData>
    <row r="1" spans="1:10" ht="15.75" thickTop="1">
      <c r="A1" s="11" t="s">
        <v>0</v>
      </c>
      <c r="B1" s="12"/>
      <c r="C1" s="12"/>
      <c r="D1" s="12"/>
      <c r="E1" s="12"/>
      <c r="F1" s="12"/>
      <c r="G1" s="12"/>
      <c r="H1" s="35"/>
      <c r="I1" s="13"/>
    </row>
    <row r="2" spans="1:10">
      <c r="A2" s="14" t="s">
        <v>1</v>
      </c>
      <c r="B2" s="15"/>
      <c r="C2" s="16" t="s">
        <v>2</v>
      </c>
      <c r="D2" s="16"/>
      <c r="E2" s="17" t="s">
        <v>3</v>
      </c>
      <c r="F2" s="17"/>
      <c r="G2" s="18" t="s">
        <v>2</v>
      </c>
      <c r="H2" s="32"/>
      <c r="I2" s="19"/>
    </row>
    <row r="3" spans="1:10">
      <c r="A3" s="20" t="s">
        <v>4</v>
      </c>
      <c r="B3" s="21" t="s">
        <v>9</v>
      </c>
      <c r="C3" s="22">
        <v>495090</v>
      </c>
      <c r="D3" s="23"/>
      <c r="E3" s="24" t="s">
        <v>15</v>
      </c>
      <c r="F3" s="25" t="s">
        <v>20</v>
      </c>
      <c r="G3" s="26">
        <f>464395</f>
        <v>464395</v>
      </c>
      <c r="H3" s="36"/>
      <c r="I3" s="27"/>
    </row>
    <row r="4" spans="1:10">
      <c r="A4" s="20"/>
      <c r="B4" s="21"/>
      <c r="C4" s="22"/>
      <c r="D4" s="23"/>
      <c r="E4" s="24"/>
      <c r="F4" s="24"/>
      <c r="G4" s="26"/>
      <c r="H4" s="36"/>
      <c r="I4" s="27"/>
    </row>
    <row r="5" spans="1:10">
      <c r="A5" s="20"/>
      <c r="B5" s="21"/>
      <c r="C5" s="22"/>
      <c r="D5" s="23"/>
      <c r="E5" s="24" t="s">
        <v>16</v>
      </c>
      <c r="F5" s="24" t="s">
        <v>21</v>
      </c>
      <c r="G5" s="26">
        <f>109778</f>
        <v>109778</v>
      </c>
      <c r="H5" s="36"/>
      <c r="I5" s="27"/>
    </row>
    <row r="6" spans="1:10">
      <c r="A6" s="20" t="s">
        <v>5</v>
      </c>
      <c r="B6" s="21" t="s">
        <v>11</v>
      </c>
      <c r="C6" s="22">
        <v>219700</v>
      </c>
      <c r="D6" s="23"/>
      <c r="E6" s="24" t="s">
        <v>17</v>
      </c>
      <c r="F6" s="24" t="s">
        <v>22</v>
      </c>
      <c r="G6" s="26">
        <f>294523</f>
        <v>294523</v>
      </c>
      <c r="H6" s="36"/>
      <c r="I6" s="27"/>
    </row>
    <row r="7" spans="1:10">
      <c r="A7" s="20" t="s">
        <v>6</v>
      </c>
      <c r="B7" s="21" t="s">
        <v>10</v>
      </c>
      <c r="C7" s="22">
        <v>133370</v>
      </c>
      <c r="D7" s="23"/>
      <c r="E7" s="24" t="s">
        <v>18</v>
      </c>
      <c r="F7" s="25" t="s">
        <v>23</v>
      </c>
      <c r="G7" s="26">
        <f>G5+G6</f>
        <v>404301</v>
      </c>
      <c r="H7" s="36"/>
      <c r="I7" s="27"/>
    </row>
    <row r="8" spans="1:10">
      <c r="A8" s="20" t="s">
        <v>7</v>
      </c>
      <c r="B8" s="21" t="s">
        <v>12</v>
      </c>
      <c r="C8" s="22">
        <v>20536</v>
      </c>
      <c r="D8" s="23"/>
      <c r="E8" s="24"/>
      <c r="F8" s="24"/>
      <c r="G8" s="26"/>
      <c r="H8" s="36"/>
      <c r="I8" s="27"/>
    </row>
    <row r="9" spans="1:10">
      <c r="A9" s="20"/>
      <c r="B9" s="28" t="s">
        <v>13</v>
      </c>
      <c r="C9" s="22">
        <f>C6+C7+C8</f>
        <v>373606</v>
      </c>
      <c r="D9" s="23"/>
      <c r="E9" s="24"/>
      <c r="F9" s="24"/>
      <c r="G9" s="26"/>
      <c r="H9" s="36"/>
      <c r="I9" s="27"/>
    </row>
    <row r="10" spans="1:10">
      <c r="A10" s="20"/>
      <c r="B10" s="21"/>
      <c r="C10" s="22"/>
      <c r="D10" s="23"/>
      <c r="E10" s="24"/>
      <c r="F10" s="24"/>
      <c r="G10" s="26"/>
      <c r="H10" s="36"/>
      <c r="I10" s="27"/>
    </row>
    <row r="11" spans="1:10" ht="15.75" thickBot="1">
      <c r="A11" s="29" t="s">
        <v>8</v>
      </c>
      <c r="B11" s="30" t="s">
        <v>14</v>
      </c>
      <c r="C11" s="22">
        <f>C3+C9</f>
        <v>868696</v>
      </c>
      <c r="D11" s="23"/>
      <c r="E11" s="31" t="s">
        <v>19</v>
      </c>
      <c r="F11" s="31" t="s">
        <v>24</v>
      </c>
      <c r="G11" s="26">
        <f>G3+G7</f>
        <v>868696</v>
      </c>
      <c r="H11" s="36"/>
      <c r="I11" s="27"/>
    </row>
    <row r="12" spans="1:10" ht="15.75" thickTop="1"/>
    <row r="13" spans="1:10" ht="15.75" thickBot="1"/>
    <row r="14" spans="1:10" ht="21" customHeight="1">
      <c r="A14" s="42" t="s">
        <v>25</v>
      </c>
      <c r="B14" s="43"/>
      <c r="C14" s="43"/>
      <c r="D14" s="43"/>
      <c r="E14" s="44"/>
      <c r="F14" s="67" t="s">
        <v>26</v>
      </c>
      <c r="G14" s="45" t="s">
        <v>27</v>
      </c>
      <c r="H14" s="46"/>
      <c r="I14" s="9"/>
      <c r="J14" s="9"/>
    </row>
    <row r="15" spans="1:10" ht="18" customHeight="1">
      <c r="A15" s="47" t="s">
        <v>1</v>
      </c>
      <c r="B15" s="2"/>
      <c r="C15" s="16" t="s">
        <v>2</v>
      </c>
      <c r="D15" s="16"/>
      <c r="E15" s="10" t="s">
        <v>28</v>
      </c>
      <c r="F15" s="68"/>
      <c r="G15" s="48"/>
      <c r="H15" s="49"/>
    </row>
    <row r="16" spans="1:10">
      <c r="A16" s="50" t="s">
        <v>4</v>
      </c>
      <c r="B16" s="4" t="s">
        <v>9</v>
      </c>
      <c r="C16" s="22">
        <f>C3</f>
        <v>495090</v>
      </c>
      <c r="D16" s="23"/>
      <c r="E16" s="69">
        <f>(C16*100)/C21</f>
        <v>56.992319522594784</v>
      </c>
      <c r="F16" s="34" t="str">
        <f>IF(E16&gt;E20,"Azienda rigida","Azienda elastica ")</f>
        <v>Azienda rigida</v>
      </c>
      <c r="G16" s="37" t="s">
        <v>29</v>
      </c>
      <c r="H16" s="51"/>
    </row>
    <row r="17" spans="1:8">
      <c r="A17" s="50" t="s">
        <v>5</v>
      </c>
      <c r="B17" s="4" t="s">
        <v>11</v>
      </c>
      <c r="C17" s="22">
        <f>C6</f>
        <v>219700</v>
      </c>
      <c r="D17" s="23"/>
      <c r="E17" s="69">
        <f>(C17*100)/C21</f>
        <v>25.290780664352088</v>
      </c>
      <c r="F17" s="34"/>
      <c r="G17" s="1" t="s">
        <v>33</v>
      </c>
      <c r="H17" s="52">
        <f>C23-C16</f>
        <v>-30695</v>
      </c>
    </row>
    <row r="18" spans="1:8">
      <c r="A18" s="50" t="s">
        <v>6</v>
      </c>
      <c r="B18" s="4" t="s">
        <v>10</v>
      </c>
      <c r="C18" s="22">
        <f>C7</f>
        <v>133370</v>
      </c>
      <c r="D18" s="23"/>
      <c r="E18" s="69">
        <f>(C18*100)/C21</f>
        <v>15.352896755596895</v>
      </c>
      <c r="F18" s="34"/>
      <c r="G18" s="41" t="str">
        <f>IF(H17&gt;0,"Impieghi fissi coperti  dai debiti","Impieghi fissi coperti in parte dai debiti")</f>
        <v>Impieghi fissi coperti in parte dai debiti</v>
      </c>
      <c r="H18" s="53"/>
    </row>
    <row r="19" spans="1:8">
      <c r="A19" s="50" t="s">
        <v>7</v>
      </c>
      <c r="B19" s="4" t="s">
        <v>12</v>
      </c>
      <c r="C19" s="22">
        <f>C8</f>
        <v>20536</v>
      </c>
      <c r="D19" s="23"/>
      <c r="E19" s="69">
        <f>(C19*100)/C21</f>
        <v>2.3640030574562334</v>
      </c>
      <c r="F19" s="34"/>
      <c r="G19" s="38" t="s">
        <v>30</v>
      </c>
      <c r="H19" s="54"/>
    </row>
    <row r="20" spans="1:8">
      <c r="A20" s="50"/>
      <c r="B20" s="7" t="s">
        <v>13</v>
      </c>
      <c r="C20" s="22">
        <f>C17+C18+C19</f>
        <v>373606</v>
      </c>
      <c r="D20" s="23"/>
      <c r="E20" s="69">
        <f>(C20*100)/C21</f>
        <v>43.007680477405216</v>
      </c>
      <c r="F20" s="34"/>
      <c r="G20" s="1" t="s">
        <v>34</v>
      </c>
      <c r="H20" s="52">
        <f>(C23+C24)-C16</f>
        <v>79083</v>
      </c>
    </row>
    <row r="21" spans="1:8" ht="15.75" thickBot="1">
      <c r="A21" s="55" t="s">
        <v>8</v>
      </c>
      <c r="B21" s="8" t="s">
        <v>14</v>
      </c>
      <c r="C21" s="22">
        <f>C16+C20</f>
        <v>868696</v>
      </c>
      <c r="D21" s="23"/>
      <c r="E21" s="69">
        <f>E16+E20</f>
        <v>100</v>
      </c>
      <c r="F21" s="34"/>
      <c r="G21" s="41" t="str">
        <f>IF(H20&gt;0,"Equilibrio della struttura patrimoniale","Squilibrio della struttra patrimoniale")</f>
        <v>Equilibrio della struttura patrimoniale</v>
      </c>
      <c r="H21" s="53"/>
    </row>
    <row r="22" spans="1:8" ht="15.75" thickTop="1">
      <c r="A22" s="56" t="s">
        <v>3</v>
      </c>
      <c r="B22" s="3"/>
      <c r="C22" s="18" t="s">
        <v>2</v>
      </c>
      <c r="D22" s="32"/>
      <c r="E22" s="70" t="s">
        <v>28</v>
      </c>
      <c r="F22" s="34"/>
      <c r="G22" s="39" t="s">
        <v>31</v>
      </c>
      <c r="H22" s="57"/>
    </row>
    <row r="23" spans="1:8">
      <c r="A23" s="58" t="s">
        <v>15</v>
      </c>
      <c r="B23" s="6" t="s">
        <v>20</v>
      </c>
      <c r="C23" s="26">
        <f>G3</f>
        <v>464395</v>
      </c>
      <c r="D23" s="33"/>
      <c r="E23" s="71">
        <f>(C23*100)/C27</f>
        <v>53.458862478933945</v>
      </c>
      <c r="F23" s="34" t="str">
        <f>IF(E23&gt;E26,"Azienda capitalizzata","Azienda sottocapitalizzata")</f>
        <v>Azienda capitalizzata</v>
      </c>
      <c r="G23" s="1" t="s">
        <v>35</v>
      </c>
      <c r="H23" s="52">
        <f>C20-C25</f>
        <v>79083</v>
      </c>
    </row>
    <row r="24" spans="1:8">
      <c r="A24" s="58" t="s">
        <v>16</v>
      </c>
      <c r="B24" s="5" t="s">
        <v>21</v>
      </c>
      <c r="C24" s="26">
        <f>G5</f>
        <v>109778</v>
      </c>
      <c r="D24" s="33"/>
      <c r="E24" s="71">
        <f>(C24*100)/C27</f>
        <v>12.637102047206387</v>
      </c>
      <c r="F24" s="34"/>
      <c r="G24" s="41" t="str">
        <f>IF(H23&gt;0,"Equlibrio della struttra finanziaria","Squlibrio della struttura finanziaria")</f>
        <v>Equlibrio della struttra finanziaria</v>
      </c>
      <c r="H24" s="53"/>
    </row>
    <row r="25" spans="1:8">
      <c r="A25" s="58" t="s">
        <v>17</v>
      </c>
      <c r="B25" s="5" t="s">
        <v>22</v>
      </c>
      <c r="C25" s="26">
        <f>G6</f>
        <v>294523</v>
      </c>
      <c r="D25" s="33"/>
      <c r="E25" s="71">
        <f>(C25*100)/C27</f>
        <v>33.904035473859672</v>
      </c>
      <c r="F25" s="34"/>
      <c r="G25" s="40" t="s">
        <v>32</v>
      </c>
      <c r="H25" s="59"/>
    </row>
    <row r="26" spans="1:8">
      <c r="A26" s="58" t="s">
        <v>18</v>
      </c>
      <c r="B26" s="6" t="s">
        <v>23</v>
      </c>
      <c r="C26" s="26">
        <f>C24+C25</f>
        <v>404301</v>
      </c>
      <c r="D26" s="33"/>
      <c r="E26" s="71">
        <f>(C26*100)/C27</f>
        <v>46.541137521066055</v>
      </c>
      <c r="F26" s="34"/>
      <c r="G26" s="1" t="s">
        <v>36</v>
      </c>
      <c r="H26" s="52">
        <f>(C19+C18)-C25</f>
        <v>-140617</v>
      </c>
    </row>
    <row r="27" spans="1:8" ht="15.75" thickBot="1">
      <c r="A27" s="60" t="s">
        <v>19</v>
      </c>
      <c r="B27" s="61" t="s">
        <v>24</v>
      </c>
      <c r="C27" s="62">
        <f>C23+C26</f>
        <v>868696</v>
      </c>
      <c r="D27" s="63"/>
      <c r="E27" s="72">
        <f>E23+E26</f>
        <v>100</v>
      </c>
      <c r="F27" s="64"/>
      <c r="G27" s="65" t="str">
        <f>IF(H26&gt;0,"equilibrio finanziario di breve periodo","Squilibrio finanziario di breve periodo")</f>
        <v>Squilibrio finanziario di breve periodo</v>
      </c>
      <c r="H27" s="66"/>
    </row>
  </sheetData>
  <mergeCells count="49">
    <mergeCell ref="G18:H18"/>
    <mergeCell ref="G21:H21"/>
    <mergeCell ref="G24:H24"/>
    <mergeCell ref="G27:H27"/>
    <mergeCell ref="C27:D27"/>
    <mergeCell ref="A14:E14"/>
    <mergeCell ref="F14:F15"/>
    <mergeCell ref="G14:H15"/>
    <mergeCell ref="G16:H16"/>
    <mergeCell ref="G19:H19"/>
    <mergeCell ref="G22:H22"/>
    <mergeCell ref="G25:H25"/>
    <mergeCell ref="C24:D24"/>
    <mergeCell ref="C25:D25"/>
    <mergeCell ref="C26:D26"/>
    <mergeCell ref="C21:D21"/>
    <mergeCell ref="A22:B22"/>
    <mergeCell ref="C22:D22"/>
    <mergeCell ref="C23:D23"/>
    <mergeCell ref="C17:D17"/>
    <mergeCell ref="C18:D18"/>
    <mergeCell ref="C19:D19"/>
    <mergeCell ref="C20:D20"/>
    <mergeCell ref="G11:I11"/>
    <mergeCell ref="A15:B15"/>
    <mergeCell ref="C15:D15"/>
    <mergeCell ref="C16:D16"/>
    <mergeCell ref="C10:D10"/>
    <mergeCell ref="C11:D11"/>
    <mergeCell ref="G3:I3"/>
    <mergeCell ref="G4:I4"/>
    <mergeCell ref="G5:I5"/>
    <mergeCell ref="G6:I6"/>
    <mergeCell ref="G7:I7"/>
    <mergeCell ref="G8:I8"/>
    <mergeCell ref="G9:I9"/>
    <mergeCell ref="G10:I10"/>
    <mergeCell ref="C4:D4"/>
    <mergeCell ref="C5:D5"/>
    <mergeCell ref="C6:D6"/>
    <mergeCell ref="C7:D7"/>
    <mergeCell ref="C8:D8"/>
    <mergeCell ref="C9:D9"/>
    <mergeCell ref="A1:G1"/>
    <mergeCell ref="A2:B2"/>
    <mergeCell ref="C2:D2"/>
    <mergeCell ref="E2:F2"/>
    <mergeCell ref="G2:I2"/>
    <mergeCell ref="C3:D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3CMercurio</dc:creator>
  <cp:lastModifiedBy>3CMercurio</cp:lastModifiedBy>
  <dcterms:created xsi:type="dcterms:W3CDTF">2012-11-05T07:36:55Z</dcterms:created>
  <dcterms:modified xsi:type="dcterms:W3CDTF">2012-11-05T08:54:51Z</dcterms:modified>
</cp:coreProperties>
</file>